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6.10\abt\AEE-ABT-2-FROM 21OCT2016\CPP-STOA\2025\OCt 25\"/>
    </mc:Choice>
  </mc:AlternateContent>
  <xr:revisionPtr revIDLastSave="0" documentId="8_{F41221F4-EB6F-44C2-AE55-8D0FE3992E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OA OCT'25  " sheetId="1" r:id="rId1"/>
  </sheets>
  <externalReferences>
    <externalReference r:id="rId2"/>
  </externalReferences>
  <definedNames>
    <definedName name="__IntlFixup" hidden="1">TRUE</definedName>
    <definedName name="_Order1" hidden="1">0</definedName>
    <definedName name="AERPL" hidden="1">OFFSET([0]!Data.Top.Left,1,0)</definedName>
    <definedName name="arkay" localSheetId="0" hidden="1">OFFSET([0]!Data.Top.Left,1,0)</definedName>
    <definedName name="arkay" hidden="1">OFFSET([0]!Data.Top.Left,1,0)</definedName>
    <definedName name="Data.Dump" localSheetId="0" hidden="1">OFFSET([0]!Data.Top.Left,1,0)</definedName>
    <definedName name="Data.Dump" hidden="1">OFFSET([0]!Data.Top.Left,1,0)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Macro1">[1]!Macro1</definedName>
    <definedName name="Macro2" localSheetId="0">[1]Shathi!Macro2</definedName>
    <definedName name="Macro2">[1]Shathi!Macro2</definedName>
    <definedName name="Ownership" localSheetId="0" hidden="1">OFFSET([0]!Data.Top.Left,1,0)</definedName>
    <definedName name="Ownership" hidden="1">OFFSET([0]!Data.Top.Left,1,0)</definedName>
    <definedName name="_xlnm.Print_Area" localSheetId="0">'STOA OCT''25  '!$A$1:$R$40</definedName>
    <definedName name="Reduction" localSheetId="0" hidden="1">OFFSET([0]!Data.Top.Left,1,0)</definedName>
    <definedName name="Reduction" hidden="1">OFFSET([0]!Data.Top.Left,1,0)</definedName>
    <definedName name="SEP" localSheetId="0" hidden="1">OFFSET([0]!Data.Top.Left,1,0)</definedName>
    <definedName name="SEP" hidden="1">OFFSET([0]!Data.Top.Left,1,0)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" l="1"/>
  <c r="H27" i="1" l="1"/>
  <c r="G27" i="1"/>
  <c r="F27" i="1"/>
  <c r="H26" i="1"/>
  <c r="G26" i="1"/>
  <c r="I26" i="1" s="1"/>
  <c r="F26" i="1"/>
  <c r="H25" i="1"/>
  <c r="G25" i="1"/>
  <c r="F25" i="1"/>
  <c r="H24" i="1"/>
  <c r="G24" i="1"/>
  <c r="F24" i="1"/>
  <c r="H23" i="1"/>
  <c r="G23" i="1"/>
  <c r="F23" i="1"/>
  <c r="H22" i="1"/>
  <c r="G22" i="1"/>
  <c r="I22" i="1" s="1"/>
  <c r="F22" i="1"/>
  <c r="H21" i="1"/>
  <c r="G21" i="1"/>
  <c r="F21" i="1"/>
  <c r="H20" i="1"/>
  <c r="G20" i="1"/>
  <c r="F20" i="1"/>
  <c r="H19" i="1"/>
  <c r="G19" i="1"/>
  <c r="F19" i="1"/>
  <c r="H18" i="1"/>
  <c r="G18" i="1"/>
  <c r="I18" i="1" s="1"/>
  <c r="F18" i="1"/>
  <c r="H17" i="1"/>
  <c r="G17" i="1"/>
  <c r="F17" i="1"/>
  <c r="H16" i="1"/>
  <c r="G16" i="1"/>
  <c r="F16" i="1"/>
  <c r="H15" i="1"/>
  <c r="G15" i="1"/>
  <c r="F15" i="1"/>
  <c r="H14" i="1"/>
  <c r="G14" i="1"/>
  <c r="I14" i="1" s="1"/>
  <c r="F14" i="1"/>
  <c r="H13" i="1"/>
  <c r="G13" i="1"/>
  <c r="F13" i="1"/>
  <c r="H12" i="1"/>
  <c r="G12" i="1"/>
  <c r="F12" i="1"/>
  <c r="H11" i="1"/>
  <c r="G11" i="1"/>
  <c r="F11" i="1"/>
  <c r="H10" i="1"/>
  <c r="G10" i="1"/>
  <c r="I10" i="1" s="1"/>
  <c r="F10" i="1"/>
  <c r="H9" i="1"/>
  <c r="G9" i="1"/>
  <c r="F9" i="1"/>
  <c r="H8" i="1"/>
  <c r="G8" i="1"/>
  <c r="F8" i="1"/>
  <c r="H7" i="1"/>
  <c r="G7" i="1"/>
  <c r="F7" i="1"/>
  <c r="H6" i="1"/>
  <c r="G6" i="1"/>
  <c r="I6" i="1" s="1"/>
  <c r="F6" i="1"/>
  <c r="H5" i="1"/>
  <c r="G5" i="1"/>
  <c r="F5" i="1"/>
  <c r="H4" i="1"/>
  <c r="G4" i="1"/>
  <c r="F4" i="1"/>
  <c r="F28" i="1" s="1"/>
  <c r="I5" i="1" l="1"/>
  <c r="I9" i="1"/>
  <c r="I28" i="1" s="1"/>
  <c r="I13" i="1"/>
  <c r="I17" i="1"/>
  <c r="I21" i="1"/>
  <c r="I25" i="1"/>
  <c r="I4" i="1"/>
  <c r="I8" i="1"/>
  <c r="I12" i="1"/>
  <c r="I16" i="1"/>
  <c r="I20" i="1"/>
  <c r="I24" i="1"/>
  <c r="H28" i="1"/>
  <c r="I7" i="1"/>
  <c r="I11" i="1"/>
  <c r="I15" i="1"/>
  <c r="I19" i="1"/>
  <c r="I23" i="1"/>
  <c r="I27" i="1"/>
  <c r="G28" i="1"/>
</calcChain>
</file>

<file path=xl/sharedStrings.xml><?xml version="1.0" encoding="utf-8"?>
<sst xmlns="http://schemas.openxmlformats.org/spreadsheetml/2006/main" count="57" uniqueCount="55">
  <si>
    <t>SL. No</t>
  </si>
  <si>
    <t>Name of the consumer</t>
  </si>
  <si>
    <t>HTSC New Number</t>
  </si>
  <si>
    <t>Transmission Charges</t>
  </si>
  <si>
    <t>Scheduling Charges</t>
  </si>
  <si>
    <t>System Operation Charges</t>
  </si>
  <si>
    <t>Total Monthly Payment Amount</t>
  </si>
  <si>
    <t xml:space="preserve">KLR Textiles </t>
  </si>
  <si>
    <t>039094340283</t>
  </si>
  <si>
    <t xml:space="preserve">Sivasakthi Spinners  </t>
  </si>
  <si>
    <t>039094340269</t>
  </si>
  <si>
    <t xml:space="preserve">Ruckmani Ammal Cotspin (P) Ltd </t>
  </si>
  <si>
    <t>039094340272</t>
  </si>
  <si>
    <t xml:space="preserve">Shanmugappriya Textiles Pvt Ltd Unit-2 </t>
  </si>
  <si>
    <t>039094340244</t>
  </si>
  <si>
    <t>Shanmugappriya Textiles Pvt Ltd</t>
  </si>
  <si>
    <t>039094340123</t>
  </si>
  <si>
    <t>Sri Senthilandavar Cotton Mills Pvt Ltd</t>
  </si>
  <si>
    <t>039094340224</t>
  </si>
  <si>
    <t>V.R. Spinning Mills Pvt Ltd</t>
  </si>
  <si>
    <t>039094340288</t>
  </si>
  <si>
    <t>Kannappan Alloy and Steel Company Pvt Ltd</t>
  </si>
  <si>
    <t>039094390462</t>
  </si>
  <si>
    <t>Pongalur Pioneer Textiles Pvt Ltd</t>
  </si>
  <si>
    <t>039094390236</t>
  </si>
  <si>
    <t>Chitra Textiles Pvt Ltd</t>
  </si>
  <si>
    <t>039094350307</t>
  </si>
  <si>
    <t xml:space="preserve">Soundar Textiles  </t>
  </si>
  <si>
    <t>039094350231</t>
  </si>
  <si>
    <t xml:space="preserve">Ellen Textiles Private Limited </t>
  </si>
  <si>
    <t>039094320052</t>
  </si>
  <si>
    <t>039094320577</t>
  </si>
  <si>
    <t>V.R.Foundries Unit-II</t>
  </si>
  <si>
    <t>039094320682</t>
  </si>
  <si>
    <t>Senthil Spinners Pvt Ltd</t>
  </si>
  <si>
    <t>059094500035</t>
  </si>
  <si>
    <t>GVG Industries Pvt Ltd</t>
  </si>
  <si>
    <t>059094500038</t>
  </si>
  <si>
    <t>SVA Syntex Pvt Ltd</t>
  </si>
  <si>
    <t>059094500164</t>
  </si>
  <si>
    <t>GVG Paper Mills Pvt Ltd</t>
  </si>
  <si>
    <t>059094500489</t>
  </si>
  <si>
    <t>Jeppiaar Furnace and steels Pvt Ltd</t>
  </si>
  <si>
    <t>099094100665</t>
  </si>
  <si>
    <t>GHCL Textiles Limited</t>
  </si>
  <si>
    <t>059094520194</t>
  </si>
  <si>
    <t>Arise Industries and Agency Private Limited</t>
  </si>
  <si>
    <t>069094420206</t>
  </si>
  <si>
    <t>069094420248</t>
  </si>
  <si>
    <t>GVG Imperial Tex P Ltd</t>
  </si>
  <si>
    <t>059094500150</t>
  </si>
  <si>
    <t>GVG Elite Yarns And Fabrics (Textile Division of GVG Paper Mills P Ltd)</t>
  </si>
  <si>
    <t>039094340463</t>
  </si>
  <si>
    <t>Total Amount    </t>
  </si>
  <si>
    <t>Quantum Injection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</si>
</sst>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Tahoma"/>
      <family val="2"/>
    </font>
    <font>
      <b/>
      <sz val="20"/>
      <name val="Tahoma"/>
      <family val="2"/>
    </font>
    <font>
      <sz val="11"/>
      <name val="Tahoma"/>
      <family val="2"/>
    </font>
    <font>
      <sz val="20"/>
      <name val="Tahoma"/>
      <family val="2"/>
    </font>
    <font>
      <sz val="18"/>
      <color rgb="FF333333"/>
      <name val="Tahoma"/>
      <family val="2"/>
    </font>
    <font>
      <sz val="18"/>
      <color theme="1"/>
      <name val="Tahoma"/>
      <family val="2"/>
    </font>
    <font>
      <sz val="12"/>
      <color rgb="FF222222"/>
      <name val="Tahoma"/>
      <family val="2"/>
    </font>
    <font>
      <b/>
      <sz val="10"/>
      <color rgb="FF0000FF"/>
      <name val="Tahoma"/>
      <family val="2"/>
    </font>
    <font>
      <u/>
      <sz val="11"/>
      <color theme="10"/>
      <name val="Tahoma"/>
      <family val="2"/>
    </font>
    <font>
      <b/>
      <sz val="14"/>
      <color rgb="FF222222"/>
      <name val="Tahoma"/>
      <family val="2"/>
    </font>
    <font>
      <sz val="14"/>
      <color rgb="FF444444"/>
      <name val="Tahoma"/>
      <family val="2"/>
    </font>
    <font>
      <sz val="14"/>
      <color rgb="FF222222"/>
      <name val="Tahoma"/>
      <family val="2"/>
    </font>
    <font>
      <b/>
      <sz val="13.5"/>
      <color rgb="FF1F1F1F"/>
      <name val="Tahoma"/>
      <family val="2"/>
    </font>
    <font>
      <sz val="11"/>
      <color rgb="FF5E5E5E"/>
      <name val="Tahoma"/>
      <family val="2"/>
    </font>
    <font>
      <sz val="11"/>
      <color rgb="FF222222"/>
      <name val="Tahoma"/>
      <family val="2"/>
    </font>
    <font>
      <sz val="11"/>
      <color rgb="FF444444"/>
      <name val="Tahoma"/>
      <family val="2"/>
    </font>
    <font>
      <sz val="11"/>
      <color rgb="FF444746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  <xf numFmtId="0" fontId="1" fillId="0" borderId="0"/>
    <xf numFmtId="9" fontId="4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quotePrefix="1" applyFont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 wrapText="1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/>
    </xf>
    <xf numFmtId="2" fontId="7" fillId="0" borderId="0" xfId="0" applyNumberFormat="1" applyFont="1"/>
    <xf numFmtId="164" fontId="7" fillId="0" borderId="0" xfId="0" applyNumberFormat="1" applyFont="1"/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4" xfId="0" quotePrefix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7" fillId="2" borderId="0" xfId="0" applyFont="1" applyFill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4" fontId="6" fillId="0" borderId="1" xfId="1" applyNumberFormat="1" applyFont="1" applyFill="1" applyBorder="1" applyAlignment="1">
      <alignment vertical="center"/>
    </xf>
    <xf numFmtId="164" fontId="6" fillId="3" borderId="1" xfId="1" applyNumberFormat="1" applyFont="1" applyFill="1" applyBorder="1" applyAlignment="1">
      <alignment vertical="center"/>
    </xf>
    <xf numFmtId="164" fontId="6" fillId="2" borderId="0" xfId="0" applyNumberFormat="1" applyFont="1" applyFill="1" applyAlignment="1">
      <alignment vertical="center"/>
    </xf>
    <xf numFmtId="165" fontId="7" fillId="0" borderId="0" xfId="0" applyNumberFormat="1" applyFont="1"/>
    <xf numFmtId="0" fontId="5" fillId="0" borderId="0" xfId="0" applyFont="1" applyAlignment="1">
      <alignment vertical="center" wrapText="1"/>
    </xf>
    <xf numFmtId="164" fontId="5" fillId="0" borderId="0" xfId="0" applyNumberFormat="1" applyFont="1"/>
    <xf numFmtId="164" fontId="9" fillId="0" borderId="0" xfId="1" applyNumberFormat="1" applyFont="1"/>
    <xf numFmtId="164" fontId="10" fillId="0" borderId="0" xfId="1" applyNumberFormat="1" applyFont="1"/>
    <xf numFmtId="164" fontId="9" fillId="0" borderId="0" xfId="1" applyNumberFormat="1" applyFont="1" applyFill="1"/>
    <xf numFmtId="43" fontId="5" fillId="0" borderId="0" xfId="0" applyNumberFormat="1" applyFont="1"/>
    <xf numFmtId="0" fontId="11" fillId="0" borderId="0" xfId="0" applyFont="1" applyAlignment="1">
      <alignment vertical="center" wrapText="1"/>
    </xf>
    <xf numFmtId="1" fontId="5" fillId="0" borderId="0" xfId="0" applyNumberFormat="1" applyFont="1"/>
    <xf numFmtId="0" fontId="12" fillId="0" borderId="0" xfId="0" applyFont="1" applyAlignment="1">
      <alignment vertical="center" wrapText="1"/>
    </xf>
    <xf numFmtId="0" fontId="13" fillId="0" borderId="0" xfId="2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9" fillId="0" borderId="0" xfId="0" applyFont="1" applyAlignment="1">
      <alignment horizontal="right" vertical="top"/>
    </xf>
    <xf numFmtId="0" fontId="19" fillId="0" borderId="0" xfId="0" applyFont="1" applyAlignment="1">
      <alignment horizontal="right" vertical="top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5" fillId="0" borderId="0" xfId="0" applyFont="1" applyAlignment="1">
      <alignment vertical="top" wrapText="1" indent="1"/>
    </xf>
    <xf numFmtId="0" fontId="21" fillId="0" borderId="0" xfId="0" applyFont="1" applyAlignment="1">
      <alignment vertical="center" wrapText="1"/>
    </xf>
  </cellXfs>
  <cellStyles count="24">
    <cellStyle name="=C:\WINNT\SYSTEM32\COMMAND.COM" xfId="3" xr:uid="{00000000-0005-0000-0000-000000000000}"/>
    <cellStyle name="Comma" xfId="1" builtinId="3"/>
    <cellStyle name="Comma 2" xfId="4" xr:uid="{00000000-0005-0000-0000-000002000000}"/>
    <cellStyle name="Comma 2 10" xfId="5" xr:uid="{00000000-0005-0000-0000-000003000000}"/>
    <cellStyle name="Comma 2 11" xfId="6" xr:uid="{00000000-0005-0000-0000-000004000000}"/>
    <cellStyle name="Comma 2 12" xfId="7" xr:uid="{00000000-0005-0000-0000-000005000000}"/>
    <cellStyle name="Comma 2 13" xfId="8" xr:uid="{00000000-0005-0000-0000-000006000000}"/>
    <cellStyle name="Comma 2 14" xfId="9" xr:uid="{00000000-0005-0000-0000-000007000000}"/>
    <cellStyle name="Comma 2 15" xfId="10" xr:uid="{00000000-0005-0000-0000-000008000000}"/>
    <cellStyle name="Comma 2 16" xfId="11" xr:uid="{00000000-0005-0000-0000-000009000000}"/>
    <cellStyle name="Comma 2 2" xfId="12" xr:uid="{00000000-0005-0000-0000-00000A000000}"/>
    <cellStyle name="Comma 2 3" xfId="13" xr:uid="{00000000-0005-0000-0000-00000B000000}"/>
    <cellStyle name="Comma 2 4" xfId="14" xr:uid="{00000000-0005-0000-0000-00000C000000}"/>
    <cellStyle name="Comma 2 5" xfId="15" xr:uid="{00000000-0005-0000-0000-00000D000000}"/>
    <cellStyle name="Comma 2 6" xfId="16" xr:uid="{00000000-0005-0000-0000-00000E000000}"/>
    <cellStyle name="Comma 2 7" xfId="17" xr:uid="{00000000-0005-0000-0000-00000F000000}"/>
    <cellStyle name="Comma 2 8" xfId="18" xr:uid="{00000000-0005-0000-0000-000010000000}"/>
    <cellStyle name="Comma 2 9" xfId="19" xr:uid="{00000000-0005-0000-0000-000011000000}"/>
    <cellStyle name="Comma 3" xfId="20" xr:uid="{00000000-0005-0000-0000-000012000000}"/>
    <cellStyle name="Hyperlink" xfId="2" builtinId="8"/>
    <cellStyle name="Normal" xfId="0" builtinId="0"/>
    <cellStyle name="Normal 2" xfId="21" xr:uid="{00000000-0005-0000-0000-000015000000}"/>
    <cellStyle name="Normal 3 2" xfId="22" xr:uid="{00000000-0005-0000-0000-000016000000}"/>
    <cellStyle name="Percent 2" xfId="23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57</xdr:row>
      <xdr:rowOff>0</xdr:rowOff>
    </xdr:from>
    <xdr:to>
      <xdr:col>2</xdr:col>
      <xdr:colOff>9525</xdr:colOff>
      <xdr:row>57</xdr:row>
      <xdr:rowOff>9525</xdr:rowOff>
    </xdr:to>
    <xdr:pic>
      <xdr:nvPicPr>
        <xdr:cNvPr id="2" name="Picture 1" descr="Attachment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21069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0</xdr:colOff>
      <xdr:row>57</xdr:row>
      <xdr:rowOff>9525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10693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4</xdr:col>
      <xdr:colOff>0</xdr:colOff>
      <xdr:row>58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1350" y="21259800"/>
          <a:ext cx="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9525</xdr:colOff>
      <xdr:row>60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64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1</xdr:col>
      <xdr:colOff>9525</xdr:colOff>
      <xdr:row>61</xdr:row>
      <xdr:rowOff>9525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83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1374321</xdr:colOff>
      <xdr:row>18</xdr:row>
      <xdr:rowOff>353786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365671" y="95454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IN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rabakaran.narashima\Desktop\3-RB-09-Sakthi%20Auto%20Component%20Ltd%20-%20085%20Erode%20ED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B-3"/>
      <sheetName val="Shathi"/>
      <sheetName val="85 (110)"/>
      <sheetName val="3-RB-09-Sakthi Auto Component L"/>
    </sheetNames>
    <definedNames>
      <definedName name="Macro1" refersTo="#REF!"/>
      <definedName name="Macro2" refersTo="#REF!" sheetId="1"/>
    </definedNames>
    <sheetDataSet>
      <sheetData sheetId="0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65"/>
  <sheetViews>
    <sheetView tabSelected="1" view="pageBreakPreview" zoomScale="60" zoomScaleNormal="70" workbookViewId="0">
      <selection sqref="A1:XFD1048576"/>
    </sheetView>
  </sheetViews>
  <sheetFormatPr defaultRowHeight="14.25" x14ac:dyDescent="0.2"/>
  <cols>
    <col min="1" max="1" width="9.140625" style="1"/>
    <col min="2" max="2" width="12.5703125" style="1" customWidth="1"/>
    <col min="3" max="3" width="54" style="1" customWidth="1"/>
    <col min="4" max="4" width="29.140625" style="1" customWidth="1"/>
    <col min="5" max="5" width="17.140625" style="1" customWidth="1"/>
    <col min="6" max="6" width="24" style="1" customWidth="1"/>
    <col min="7" max="7" width="19.42578125" style="1" customWidth="1"/>
    <col min="8" max="8" width="36.85546875" style="1" customWidth="1"/>
    <col min="9" max="9" width="35.5703125" style="1" customWidth="1"/>
    <col min="10" max="10" width="27.140625" style="1" customWidth="1"/>
    <col min="11" max="11" width="37.7109375" style="1" bestFit="1" customWidth="1"/>
    <col min="12" max="16384" width="9.140625" style="1"/>
  </cols>
  <sheetData>
    <row r="2" spans="2:11" ht="15" thickBot="1" x14ac:dyDescent="0.25"/>
    <row r="3" spans="2:11" s="4" customFormat="1" ht="96.75" customHeight="1" thickBot="1" x14ac:dyDescent="0.25">
      <c r="B3" s="2" t="s">
        <v>0</v>
      </c>
      <c r="C3" s="2" t="s">
        <v>1</v>
      </c>
      <c r="D3" s="2" t="s">
        <v>2</v>
      </c>
      <c r="E3" s="2" t="s">
        <v>54</v>
      </c>
      <c r="F3" s="2" t="s">
        <v>3</v>
      </c>
      <c r="G3" s="2" t="s">
        <v>4</v>
      </c>
      <c r="H3" s="2" t="s">
        <v>5</v>
      </c>
      <c r="I3" s="2" t="s">
        <v>6</v>
      </c>
      <c r="J3" s="3"/>
    </row>
    <row r="4" spans="2:11" s="4" customFormat="1" ht="37.5" customHeight="1" x14ac:dyDescent="0.2">
      <c r="B4" s="5">
        <v>1</v>
      </c>
      <c r="C4" s="6" t="s">
        <v>7</v>
      </c>
      <c r="D4" s="7" t="s">
        <v>8</v>
      </c>
      <c r="E4" s="7">
        <v>0.26500000000000001</v>
      </c>
      <c r="F4" s="8">
        <f>0.265*31*241.81*24</f>
        <v>47675.259599999998</v>
      </c>
      <c r="G4" s="9">
        <f>209*31</f>
        <v>6479</v>
      </c>
      <c r="H4" s="8">
        <f>0.265*31*4.01*24</f>
        <v>790.61159999999995</v>
      </c>
      <c r="I4" s="10">
        <f t="shared" ref="I4:I27" si="0">F4+G4+H4</f>
        <v>54944.871199999994</v>
      </c>
      <c r="J4" s="11"/>
    </row>
    <row r="5" spans="2:11" s="4" customFormat="1" ht="37.5" customHeight="1" x14ac:dyDescent="0.2">
      <c r="B5" s="12">
        <v>2</v>
      </c>
      <c r="C5" s="13" t="s">
        <v>9</v>
      </c>
      <c r="D5" s="14" t="s">
        <v>10</v>
      </c>
      <c r="E5" s="14">
        <v>0.21199999999999999</v>
      </c>
      <c r="F5" s="8">
        <f>0.212*31*241.81*24</f>
        <v>38140.20768</v>
      </c>
      <c r="G5" s="9">
        <f t="shared" ref="G5:G27" si="1">209*31</f>
        <v>6479</v>
      </c>
      <c r="H5" s="8">
        <f>0.212*31*4.01*24</f>
        <v>632.48928000000001</v>
      </c>
      <c r="I5" s="10">
        <f t="shared" si="0"/>
        <v>45251.696960000001</v>
      </c>
      <c r="J5" s="11"/>
    </row>
    <row r="6" spans="2:11" s="4" customFormat="1" ht="51" x14ac:dyDescent="0.2">
      <c r="B6" s="5">
        <v>3</v>
      </c>
      <c r="C6" s="13" t="s">
        <v>11</v>
      </c>
      <c r="D6" s="14" t="s">
        <v>12</v>
      </c>
      <c r="E6" s="14">
        <v>0.63700000000000001</v>
      </c>
      <c r="F6" s="8">
        <f>0.637*31*241.81*24</f>
        <v>114600.52968000001</v>
      </c>
      <c r="G6" s="9">
        <f t="shared" si="1"/>
        <v>6479</v>
      </c>
      <c r="H6" s="8">
        <f>0.637*31*4.01*24</f>
        <v>1900.4512799999998</v>
      </c>
      <c r="I6" s="10">
        <f t="shared" si="0"/>
        <v>122979.98096</v>
      </c>
      <c r="J6" s="11"/>
    </row>
    <row r="7" spans="2:11" s="4" customFormat="1" ht="52.5" customHeight="1" x14ac:dyDescent="0.2">
      <c r="B7" s="12">
        <v>4</v>
      </c>
      <c r="C7" s="13" t="s">
        <v>13</v>
      </c>
      <c r="D7" s="14" t="s">
        <v>14</v>
      </c>
      <c r="E7" s="14">
        <v>0.65300000000000002</v>
      </c>
      <c r="F7" s="8">
        <f>0.653*31*241.81*24</f>
        <v>117479.03592000002</v>
      </c>
      <c r="G7" s="9">
        <f t="shared" si="1"/>
        <v>6479</v>
      </c>
      <c r="H7" s="8">
        <f>0.653*31*4.01*24</f>
        <v>1948.18632</v>
      </c>
      <c r="I7" s="10">
        <f t="shared" si="0"/>
        <v>125906.22224000002</v>
      </c>
      <c r="J7" s="11"/>
      <c r="K7" s="15"/>
    </row>
    <row r="8" spans="2:11" s="4" customFormat="1" ht="38.25" customHeight="1" x14ac:dyDescent="0.2">
      <c r="B8" s="5">
        <v>5</v>
      </c>
      <c r="C8" s="13" t="s">
        <v>15</v>
      </c>
      <c r="D8" s="14" t="s">
        <v>16</v>
      </c>
      <c r="E8" s="14">
        <v>0.29199999999999998</v>
      </c>
      <c r="F8" s="8">
        <f>0.292*31*241.81*24</f>
        <v>52532.73887999999</v>
      </c>
      <c r="G8" s="9">
        <f t="shared" si="1"/>
        <v>6479</v>
      </c>
      <c r="H8" s="8">
        <f>0.292*31*4.01*24</f>
        <v>871.16447999999991</v>
      </c>
      <c r="I8" s="10">
        <f t="shared" si="0"/>
        <v>59882.903359999989</v>
      </c>
      <c r="J8" s="11"/>
      <c r="K8" s="16"/>
    </row>
    <row r="9" spans="2:11" s="4" customFormat="1" ht="51" x14ac:dyDescent="0.2">
      <c r="B9" s="12">
        <v>6</v>
      </c>
      <c r="C9" s="13" t="s">
        <v>17</v>
      </c>
      <c r="D9" s="14" t="s">
        <v>18</v>
      </c>
      <c r="E9" s="14">
        <v>0.20699999999999999</v>
      </c>
      <c r="F9" s="8">
        <f>0.207*31*241.81*24</f>
        <v>37240.674480000001</v>
      </c>
      <c r="G9" s="9">
        <f t="shared" si="1"/>
        <v>6479</v>
      </c>
      <c r="H9" s="8">
        <f>0.207*31*4.01*24</f>
        <v>617.57207999999991</v>
      </c>
      <c r="I9" s="10">
        <f t="shared" si="0"/>
        <v>44337.24656</v>
      </c>
      <c r="J9" s="11"/>
    </row>
    <row r="10" spans="2:11" s="22" customFormat="1" ht="37.5" customHeight="1" x14ac:dyDescent="0.2">
      <c r="B10" s="17">
        <v>7</v>
      </c>
      <c r="C10" s="18" t="s">
        <v>19</v>
      </c>
      <c r="D10" s="19" t="s">
        <v>20</v>
      </c>
      <c r="E10" s="19">
        <v>0.13800000000000001</v>
      </c>
      <c r="F10" s="20">
        <f>0.138*31*241.81*14</f>
        <v>14482.484520000002</v>
      </c>
      <c r="G10" s="9">
        <f t="shared" si="1"/>
        <v>6479</v>
      </c>
      <c r="H10" s="20">
        <f>0.138*31*4.01*14</f>
        <v>240.16692000000003</v>
      </c>
      <c r="I10" s="10">
        <f t="shared" si="0"/>
        <v>21201.651440000001</v>
      </c>
      <c r="J10" s="21"/>
    </row>
    <row r="11" spans="2:11" s="4" customFormat="1" ht="53.25" customHeight="1" x14ac:dyDescent="0.2">
      <c r="B11" s="12">
        <v>8</v>
      </c>
      <c r="C11" s="13" t="s">
        <v>21</v>
      </c>
      <c r="D11" s="14" t="s">
        <v>22</v>
      </c>
      <c r="E11" s="14">
        <v>0.52400000000000002</v>
      </c>
      <c r="F11" s="8">
        <f>0.524*31*241.81*14</f>
        <v>54991.462959999997</v>
      </c>
      <c r="G11" s="9">
        <f t="shared" si="1"/>
        <v>6479</v>
      </c>
      <c r="H11" s="8">
        <f>0.524*31*4.01*14</f>
        <v>911.93815999999981</v>
      </c>
      <c r="I11" s="10">
        <f t="shared" si="0"/>
        <v>62382.401119999995</v>
      </c>
      <c r="J11" s="11"/>
    </row>
    <row r="12" spans="2:11" s="4" customFormat="1" ht="37.5" customHeight="1" x14ac:dyDescent="0.2">
      <c r="B12" s="5">
        <v>9</v>
      </c>
      <c r="C12" s="13" t="s">
        <v>23</v>
      </c>
      <c r="D12" s="14" t="s">
        <v>24</v>
      </c>
      <c r="E12" s="14">
        <v>2.621</v>
      </c>
      <c r="F12" s="8">
        <f>2.621*31*241.81*14</f>
        <v>275062.26033999998</v>
      </c>
      <c r="G12" s="9">
        <f t="shared" si="1"/>
        <v>6479</v>
      </c>
      <c r="H12" s="8">
        <f>2.621*31*4.01*14</f>
        <v>4561.4311399999997</v>
      </c>
      <c r="I12" s="10">
        <f t="shared" si="0"/>
        <v>286102.69147999998</v>
      </c>
      <c r="J12" s="11"/>
    </row>
    <row r="13" spans="2:11" s="4" customFormat="1" ht="37.5" customHeight="1" x14ac:dyDescent="0.2">
      <c r="B13" s="12">
        <v>10</v>
      </c>
      <c r="C13" s="13" t="s">
        <v>25</v>
      </c>
      <c r="D13" s="14" t="s">
        <v>26</v>
      </c>
      <c r="E13" s="14">
        <v>0.39800000000000002</v>
      </c>
      <c r="F13" s="8">
        <f>0.398*31*241.81*24</f>
        <v>71602.842720000015</v>
      </c>
      <c r="G13" s="9">
        <f t="shared" si="1"/>
        <v>6479</v>
      </c>
      <c r="H13" s="8">
        <f>0.398*31*4.01*24</f>
        <v>1187.40912</v>
      </c>
      <c r="I13" s="10">
        <f t="shared" si="0"/>
        <v>79269.251840000012</v>
      </c>
      <c r="J13" s="11"/>
    </row>
    <row r="14" spans="2:11" s="4" customFormat="1" ht="37.5" customHeight="1" x14ac:dyDescent="0.2">
      <c r="B14" s="5">
        <v>11</v>
      </c>
      <c r="C14" s="13" t="s">
        <v>27</v>
      </c>
      <c r="D14" s="14" t="s">
        <v>28</v>
      </c>
      <c r="E14" s="14">
        <v>1.0620000000000001</v>
      </c>
      <c r="F14" s="8">
        <f>1.062*31*241.81*14</f>
        <v>111452.16348000002</v>
      </c>
      <c r="G14" s="9">
        <f t="shared" si="1"/>
        <v>6479</v>
      </c>
      <c r="H14" s="8">
        <f>1.062*31*4.01*14</f>
        <v>1848.2410800000002</v>
      </c>
      <c r="I14" s="10">
        <f t="shared" si="0"/>
        <v>119779.40456000002</v>
      </c>
      <c r="J14" s="11"/>
    </row>
    <row r="15" spans="2:11" s="4" customFormat="1" ht="37.5" customHeight="1" x14ac:dyDescent="0.2">
      <c r="B15" s="12">
        <v>12</v>
      </c>
      <c r="C15" s="13" t="s">
        <v>29</v>
      </c>
      <c r="D15" s="14" t="s">
        <v>30</v>
      </c>
      <c r="E15" s="14">
        <v>0.64800000000000002</v>
      </c>
      <c r="F15" s="8">
        <f>0.648*31*241.81*14</f>
        <v>68004.709920000008</v>
      </c>
      <c r="G15" s="9">
        <f t="shared" si="1"/>
        <v>6479</v>
      </c>
      <c r="H15" s="8">
        <f>0.648*31*4.01*14</f>
        <v>1127.7403200000001</v>
      </c>
      <c r="I15" s="10">
        <f t="shared" si="0"/>
        <v>75611.450240000006</v>
      </c>
      <c r="J15" s="11"/>
    </row>
    <row r="16" spans="2:11" s="4" customFormat="1" ht="37.5" customHeight="1" x14ac:dyDescent="0.2">
      <c r="B16" s="5">
        <v>13</v>
      </c>
      <c r="C16" s="13" t="s">
        <v>29</v>
      </c>
      <c r="D16" s="14" t="s">
        <v>31</v>
      </c>
      <c r="E16" s="14">
        <v>0.45700000000000002</v>
      </c>
      <c r="F16" s="8">
        <f>0.457*31*241.81*24</f>
        <v>82217.334480000005</v>
      </c>
      <c r="G16" s="9">
        <f t="shared" si="1"/>
        <v>6479</v>
      </c>
      <c r="H16" s="8">
        <f>0.457*31*4.01*24</f>
        <v>1363.43208</v>
      </c>
      <c r="I16" s="10">
        <f t="shared" si="0"/>
        <v>90059.766560000004</v>
      </c>
      <c r="J16" s="11"/>
    </row>
    <row r="17" spans="2:13" s="4" customFormat="1" ht="37.5" customHeight="1" x14ac:dyDescent="0.2">
      <c r="B17" s="12">
        <v>14</v>
      </c>
      <c r="C17" s="13" t="s">
        <v>32</v>
      </c>
      <c r="D17" s="14" t="s">
        <v>33</v>
      </c>
      <c r="E17" s="14">
        <v>0.189</v>
      </c>
      <c r="F17" s="8">
        <f>0.189*31*241.81*14</f>
        <v>19834.707060000001</v>
      </c>
      <c r="G17" s="9">
        <f t="shared" si="1"/>
        <v>6479</v>
      </c>
      <c r="H17" s="8">
        <f>0.189*31*4.01*14</f>
        <v>328.92426</v>
      </c>
      <c r="I17" s="10">
        <f t="shared" si="0"/>
        <v>26642.63132</v>
      </c>
      <c r="J17" s="11"/>
    </row>
    <row r="18" spans="2:13" s="4" customFormat="1" ht="36" customHeight="1" x14ac:dyDescent="0.2">
      <c r="B18" s="5">
        <v>15</v>
      </c>
      <c r="C18" s="13" t="s">
        <v>34</v>
      </c>
      <c r="D18" s="14" t="s">
        <v>35</v>
      </c>
      <c r="E18" s="14">
        <v>0.27100000000000002</v>
      </c>
      <c r="F18" s="8">
        <f>0.271*31*241.81*14</f>
        <v>28440.24134</v>
      </c>
      <c r="G18" s="9">
        <f t="shared" si="1"/>
        <v>6479</v>
      </c>
      <c r="H18" s="8">
        <f>0.271*31*4.01*14</f>
        <v>471.63213999999999</v>
      </c>
      <c r="I18" s="10">
        <f t="shared" si="0"/>
        <v>35390.873480000002</v>
      </c>
      <c r="J18" s="11"/>
    </row>
    <row r="19" spans="2:13" s="4" customFormat="1" ht="37.5" customHeight="1" x14ac:dyDescent="0.2">
      <c r="B19" s="12">
        <v>16</v>
      </c>
      <c r="C19" s="13" t="s">
        <v>36</v>
      </c>
      <c r="D19" s="14" t="s">
        <v>37</v>
      </c>
      <c r="E19" s="14">
        <v>1.6990000000000001</v>
      </c>
      <c r="F19" s="8">
        <f>1.699*31*241.81*24</f>
        <v>305661.38136</v>
      </c>
      <c r="G19" s="9">
        <f t="shared" si="1"/>
        <v>6479</v>
      </c>
      <c r="H19" s="8">
        <f>1.699*31*4.01*24</f>
        <v>5068.86456</v>
      </c>
      <c r="I19" s="10">
        <f t="shared" si="0"/>
        <v>317209.24592000002</v>
      </c>
      <c r="J19" s="11"/>
    </row>
    <row r="20" spans="2:13" s="4" customFormat="1" ht="39" customHeight="1" x14ac:dyDescent="0.2">
      <c r="B20" s="5">
        <v>17</v>
      </c>
      <c r="C20" s="13" t="s">
        <v>38</v>
      </c>
      <c r="D20" s="14" t="s">
        <v>39</v>
      </c>
      <c r="E20" s="14">
        <v>1.4330000000000001</v>
      </c>
      <c r="F20" s="8">
        <f>1.433*31*241.81*24</f>
        <v>257806.21512000001</v>
      </c>
      <c r="G20" s="9">
        <f t="shared" si="1"/>
        <v>6479</v>
      </c>
      <c r="H20" s="8">
        <f>1.433*31*4.01*24</f>
        <v>4275.2695199999998</v>
      </c>
      <c r="I20" s="10">
        <f t="shared" si="0"/>
        <v>268560.48463999998</v>
      </c>
      <c r="J20" s="11"/>
    </row>
    <row r="21" spans="2:13" s="4" customFormat="1" ht="37.5" customHeight="1" x14ac:dyDescent="0.2">
      <c r="B21" s="12">
        <v>18</v>
      </c>
      <c r="C21" s="13" t="s">
        <v>40</v>
      </c>
      <c r="D21" s="14" t="s">
        <v>41</v>
      </c>
      <c r="E21" s="14">
        <v>1.6779999999999999</v>
      </c>
      <c r="F21" s="8">
        <f>1.678*31*241.81*24</f>
        <v>301883.34191999998</v>
      </c>
      <c r="G21" s="9">
        <f t="shared" si="1"/>
        <v>6479</v>
      </c>
      <c r="H21" s="8">
        <f>1.678*31*4.01*24</f>
        <v>5006.2123199999996</v>
      </c>
      <c r="I21" s="10">
        <f t="shared" si="0"/>
        <v>313368.55423999997</v>
      </c>
      <c r="J21" s="11"/>
    </row>
    <row r="22" spans="2:13" s="4" customFormat="1" ht="51" x14ac:dyDescent="0.2">
      <c r="B22" s="5">
        <v>19</v>
      </c>
      <c r="C22" s="13" t="s">
        <v>42</v>
      </c>
      <c r="D22" s="14" t="s">
        <v>43</v>
      </c>
      <c r="E22" s="14">
        <v>3.1219999999999999</v>
      </c>
      <c r="F22" s="8">
        <f>3.122*31*241.81*14</f>
        <v>327639.97587999998</v>
      </c>
      <c r="G22" s="9">
        <f t="shared" si="1"/>
        <v>6479</v>
      </c>
      <c r="H22" s="8">
        <f>3.122*31*4.01*14</f>
        <v>5433.3414799999991</v>
      </c>
      <c r="I22" s="10">
        <f t="shared" si="0"/>
        <v>339552.31735999999</v>
      </c>
      <c r="J22" s="11"/>
    </row>
    <row r="23" spans="2:13" s="4" customFormat="1" ht="34.5" customHeight="1" x14ac:dyDescent="0.2">
      <c r="B23" s="12">
        <v>20</v>
      </c>
      <c r="C23" s="13" t="s">
        <v>44</v>
      </c>
      <c r="D23" s="14" t="s">
        <v>45</v>
      </c>
      <c r="E23" s="14">
        <v>2.4089999999999998</v>
      </c>
      <c r="F23" s="8">
        <f>2.409*31*241.81*14</f>
        <v>252813.80585999996</v>
      </c>
      <c r="G23" s="9">
        <f t="shared" si="1"/>
        <v>6479</v>
      </c>
      <c r="H23" s="8">
        <f>2.409*31*4.01*14</f>
        <v>4192.4790599999988</v>
      </c>
      <c r="I23" s="10">
        <f t="shared" si="0"/>
        <v>263485.28491999995</v>
      </c>
      <c r="J23" s="11"/>
    </row>
    <row r="24" spans="2:13" s="4" customFormat="1" ht="51" x14ac:dyDescent="0.2">
      <c r="B24" s="5">
        <v>21</v>
      </c>
      <c r="C24" s="13" t="s">
        <v>46</v>
      </c>
      <c r="D24" s="14" t="s">
        <v>47</v>
      </c>
      <c r="E24" s="14">
        <v>5.4640000000000004</v>
      </c>
      <c r="F24" s="8">
        <f>5.464*31*241.81*24</f>
        <v>983009.88095999998</v>
      </c>
      <c r="G24" s="9">
        <f t="shared" si="1"/>
        <v>6479</v>
      </c>
      <c r="H24" s="8">
        <f>5.464*31*4.01*24</f>
        <v>16301.516159999999</v>
      </c>
      <c r="I24" s="10">
        <f t="shared" si="0"/>
        <v>1005790.39712</v>
      </c>
      <c r="J24" s="11"/>
    </row>
    <row r="25" spans="2:13" s="4" customFormat="1" ht="33.75" customHeight="1" x14ac:dyDescent="0.2">
      <c r="B25" s="12">
        <v>22</v>
      </c>
      <c r="C25" s="13" t="s">
        <v>44</v>
      </c>
      <c r="D25" s="14" t="s">
        <v>48</v>
      </c>
      <c r="E25" s="14">
        <v>1.889</v>
      </c>
      <c r="F25" s="8">
        <f>1.889*31*241.81*14</f>
        <v>198242.12505999999</v>
      </c>
      <c r="G25" s="9">
        <f t="shared" si="1"/>
        <v>6479</v>
      </c>
      <c r="H25" s="8">
        <f>1.889*31*4.01*14</f>
        <v>3287.5022599999998</v>
      </c>
      <c r="I25" s="10">
        <f t="shared" si="0"/>
        <v>208008.62732</v>
      </c>
      <c r="J25" s="11"/>
    </row>
    <row r="26" spans="2:13" s="4" customFormat="1" ht="40.5" customHeight="1" x14ac:dyDescent="0.2">
      <c r="B26" s="5">
        <v>23</v>
      </c>
      <c r="C26" s="13" t="s">
        <v>49</v>
      </c>
      <c r="D26" s="14" t="s">
        <v>50</v>
      </c>
      <c r="E26" s="14">
        <v>1.274</v>
      </c>
      <c r="F26" s="8">
        <f>1.274*31*241.81*14</f>
        <v>133700.61796</v>
      </c>
      <c r="G26" s="9">
        <f t="shared" si="1"/>
        <v>6479</v>
      </c>
      <c r="H26" s="8">
        <f>1.274*31*4.01*14</f>
        <v>2217.1931599999998</v>
      </c>
      <c r="I26" s="10">
        <f t="shared" si="0"/>
        <v>142396.81112</v>
      </c>
      <c r="J26" s="11"/>
    </row>
    <row r="27" spans="2:13" s="4" customFormat="1" ht="86.25" customHeight="1" thickBot="1" x14ac:dyDescent="0.25">
      <c r="B27" s="12">
        <v>24</v>
      </c>
      <c r="C27" s="13" t="s">
        <v>51</v>
      </c>
      <c r="D27" s="14" t="s">
        <v>52</v>
      </c>
      <c r="E27" s="14">
        <v>0.84899999999999998</v>
      </c>
      <c r="F27" s="8">
        <f>0.849*31*241.81*14</f>
        <v>89098.763460000002</v>
      </c>
      <c r="G27" s="9">
        <f t="shared" si="1"/>
        <v>6479</v>
      </c>
      <c r="H27" s="8">
        <f>0.849*31*4.01*14</f>
        <v>1477.5486599999999</v>
      </c>
      <c r="I27" s="10">
        <f t="shared" si="0"/>
        <v>97055.312120000002</v>
      </c>
      <c r="J27" s="11"/>
    </row>
    <row r="28" spans="2:13" s="4" customFormat="1" ht="60" customHeight="1" thickBot="1" x14ac:dyDescent="0.25">
      <c r="B28" s="23" t="s">
        <v>53</v>
      </c>
      <c r="C28" s="24"/>
      <c r="D28" s="25"/>
      <c r="E28" s="26">
        <f>SUM(E4:E27)</f>
        <v>28.390999999999998</v>
      </c>
      <c r="F28" s="27">
        <f>SUM(F4:F27)</f>
        <v>3983612.76064</v>
      </c>
      <c r="G28" s="27">
        <f>SUM(G4:G27)</f>
        <v>155496</v>
      </c>
      <c r="H28" s="27">
        <f>SUM(H4:H27)</f>
        <v>66061.317439999999</v>
      </c>
      <c r="I28" s="28">
        <f>SUM(I4:I27)</f>
        <v>4205170.0780799994</v>
      </c>
      <c r="J28" s="29"/>
      <c r="K28" s="29"/>
      <c r="M28" s="30"/>
    </row>
    <row r="29" spans="2:13" x14ac:dyDescent="0.2">
      <c r="B29" s="31"/>
      <c r="F29" s="32"/>
      <c r="G29" s="32"/>
      <c r="H29" s="32"/>
      <c r="I29" s="32"/>
      <c r="J29" s="32"/>
      <c r="K29" s="4"/>
    </row>
    <row r="30" spans="2:13" ht="22.5" x14ac:dyDescent="0.3">
      <c r="B30" s="31"/>
      <c r="F30" s="33"/>
      <c r="G30" s="34"/>
      <c r="H30" s="33"/>
      <c r="I30" s="35"/>
    </row>
    <row r="31" spans="2:13" x14ac:dyDescent="0.2">
      <c r="B31" s="31"/>
      <c r="F31" s="32"/>
      <c r="G31" s="32"/>
      <c r="H31" s="32"/>
    </row>
    <row r="32" spans="2:13" x14ac:dyDescent="0.2">
      <c r="B32" s="31"/>
    </row>
    <row r="33" spans="2:18" x14ac:dyDescent="0.2">
      <c r="B33" s="31"/>
      <c r="F33" s="32"/>
      <c r="G33" s="32"/>
      <c r="H33" s="32"/>
      <c r="I33" s="36"/>
    </row>
    <row r="34" spans="2:18" ht="15" x14ac:dyDescent="0.2">
      <c r="B34" s="37"/>
      <c r="F34" s="38"/>
      <c r="H34" s="38"/>
    </row>
    <row r="35" spans="2:18" x14ac:dyDescent="0.2">
      <c r="B35" s="31"/>
    </row>
    <row r="36" spans="2:18" x14ac:dyDescent="0.2">
      <c r="B36" s="31"/>
      <c r="I36" s="36"/>
    </row>
    <row r="37" spans="2:18" x14ac:dyDescent="0.2">
      <c r="B37" s="39"/>
    </row>
    <row r="38" spans="2:18" ht="15" x14ac:dyDescent="0.2">
      <c r="B38" s="37"/>
    </row>
    <row r="39" spans="2:18" ht="15" x14ac:dyDescent="0.2">
      <c r="B39" s="37"/>
      <c r="R39" s="1">
        <v>1595029</v>
      </c>
    </row>
    <row r="40" spans="2:18" x14ac:dyDescent="0.2">
      <c r="B40" s="31"/>
    </row>
    <row r="41" spans="2:18" ht="15" x14ac:dyDescent="0.2">
      <c r="B41" s="37"/>
    </row>
    <row r="42" spans="2:18" x14ac:dyDescent="0.2">
      <c r="B42" s="31"/>
    </row>
    <row r="43" spans="2:18" x14ac:dyDescent="0.2">
      <c r="B43" s="39"/>
    </row>
    <row r="44" spans="2:18" x14ac:dyDescent="0.2">
      <c r="B44" s="31"/>
    </row>
    <row r="45" spans="2:18" x14ac:dyDescent="0.2">
      <c r="B45" s="39"/>
    </row>
    <row r="46" spans="2:18" x14ac:dyDescent="0.2">
      <c r="B46" s="31"/>
    </row>
    <row r="47" spans="2:18" x14ac:dyDescent="0.2">
      <c r="B47" s="39"/>
    </row>
    <row r="48" spans="2:18" x14ac:dyDescent="0.2">
      <c r="B48" s="31"/>
    </row>
    <row r="49" spans="2:6" x14ac:dyDescent="0.2">
      <c r="B49" s="39"/>
    </row>
    <row r="50" spans="2:6" x14ac:dyDescent="0.2">
      <c r="B50" s="31"/>
    </row>
    <row r="51" spans="2:6" x14ac:dyDescent="0.2">
      <c r="B51" s="39"/>
    </row>
    <row r="52" spans="2:6" x14ac:dyDescent="0.2">
      <c r="B52" s="40"/>
    </row>
    <row r="53" spans="2:6" x14ac:dyDescent="0.2">
      <c r="B53" s="31"/>
    </row>
    <row r="54" spans="2:6" x14ac:dyDescent="0.2">
      <c r="B54" s="31"/>
    </row>
    <row r="55" spans="2:6" ht="18" x14ac:dyDescent="0.2">
      <c r="B55" s="41"/>
    </row>
    <row r="56" spans="2:6" ht="18" x14ac:dyDescent="0.2">
      <c r="B56" s="42"/>
    </row>
    <row r="57" spans="2:6" ht="18" x14ac:dyDescent="0.2">
      <c r="B57" s="43"/>
    </row>
    <row r="58" spans="2:6" x14ac:dyDescent="0.2">
      <c r="B58" s="44"/>
      <c r="C58" s="45"/>
      <c r="D58" s="46"/>
      <c r="E58" s="47"/>
      <c r="F58" s="48"/>
    </row>
    <row r="59" spans="2:6" x14ac:dyDescent="0.2">
      <c r="B59" s="44"/>
      <c r="C59" s="45"/>
      <c r="D59" s="46"/>
      <c r="E59" s="47"/>
      <c r="F59" s="48"/>
    </row>
    <row r="60" spans="2:6" x14ac:dyDescent="0.2">
      <c r="B60" s="49"/>
      <c r="F60" s="48"/>
    </row>
    <row r="61" spans="2:6" x14ac:dyDescent="0.2">
      <c r="B61" s="49"/>
      <c r="F61" s="48"/>
    </row>
    <row r="62" spans="2:6" ht="18" x14ac:dyDescent="0.2">
      <c r="B62" s="50"/>
    </row>
    <row r="63" spans="2:6" ht="18" x14ac:dyDescent="0.2">
      <c r="B63" s="41"/>
    </row>
    <row r="64" spans="2:6" ht="18" x14ac:dyDescent="0.2">
      <c r="B64" s="42"/>
    </row>
    <row r="65" spans="2:3" x14ac:dyDescent="0.2">
      <c r="B65" s="51"/>
      <c r="C65" s="52"/>
    </row>
  </sheetData>
  <mergeCells count="6">
    <mergeCell ref="B28:D28"/>
    <mergeCell ref="B58:B59"/>
    <mergeCell ref="C58:C59"/>
    <mergeCell ref="D58:D59"/>
    <mergeCell ref="F58:F61"/>
    <mergeCell ref="B60:B61"/>
  </mergeCells>
  <pageMargins left="0.70866141732283472" right="0.70866141732283472" top="0.74803149606299213" bottom="0.74803149606299213" header="0.31496062992125984" footer="0.31496062992125984"/>
  <pageSetup scale="37" orientation="landscape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STOA OCT'25  </vt:lpstr>
      <vt:lpstr>'STOA OCT''25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cegotnsldc33 .</cp:lastModifiedBy>
  <cp:lastPrinted>2025-09-17T07:23:27Z</cp:lastPrinted>
  <dcterms:created xsi:type="dcterms:W3CDTF">2025-09-17T06:44:04Z</dcterms:created>
  <dcterms:modified xsi:type="dcterms:W3CDTF">2025-09-17T11:54:51Z</dcterms:modified>
</cp:coreProperties>
</file>